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tive\Curso Gestão de Transportes para Embarcadores\"/>
    </mc:Choice>
  </mc:AlternateContent>
  <xr:revisionPtr revIDLastSave="0" documentId="13_ncr:1_{25ABA90E-5BA6-47A7-AB95-3D199CC92381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% Frete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6" l="1"/>
  <c r="B4" i="6" l="1"/>
  <c r="C38" i="6" l="1"/>
  <c r="C39" i="6" s="1"/>
  <c r="E35" i="6"/>
  <c r="D35" i="6"/>
  <c r="C35" i="6"/>
  <c r="F34" i="6"/>
  <c r="F35" i="6" s="1"/>
  <c r="M30" i="6"/>
  <c r="M31" i="6" s="1"/>
  <c r="L30" i="6"/>
  <c r="L31" i="6" s="1"/>
  <c r="J30" i="6"/>
  <c r="J31" i="6" s="1"/>
  <c r="I30" i="6"/>
  <c r="I31" i="6" s="1"/>
  <c r="N27" i="6"/>
  <c r="N30" i="6" s="1"/>
  <c r="N31" i="6" s="1"/>
  <c r="M27" i="6"/>
  <c r="L27" i="6"/>
  <c r="K27" i="6"/>
  <c r="K30" i="6" s="1"/>
  <c r="K31" i="6" s="1"/>
  <c r="J27" i="6"/>
  <c r="I27" i="6"/>
  <c r="H27" i="6"/>
  <c r="H30" i="6" s="1"/>
  <c r="H31" i="6" s="1"/>
  <c r="G27" i="6"/>
  <c r="G30" i="6" s="1"/>
  <c r="G31" i="6" s="1"/>
  <c r="F27" i="6"/>
  <c r="F30" i="6" s="1"/>
  <c r="F31" i="6" s="1"/>
  <c r="N25" i="6"/>
  <c r="M25" i="6"/>
  <c r="L25" i="6"/>
  <c r="K25" i="6"/>
  <c r="J25" i="6"/>
  <c r="I25" i="6"/>
  <c r="H25" i="6"/>
  <c r="G25" i="6"/>
  <c r="F25" i="6"/>
  <c r="E25" i="6"/>
  <c r="D25" i="6"/>
  <c r="C25" i="6"/>
  <c r="C6" i="6"/>
  <c r="C12" i="6"/>
  <c r="N12" i="6"/>
  <c r="M12" i="6"/>
  <c r="L12" i="6"/>
  <c r="K12" i="6"/>
  <c r="J12" i="6"/>
  <c r="I12" i="6"/>
  <c r="H12" i="6"/>
  <c r="G12" i="6"/>
  <c r="F12" i="6"/>
  <c r="E12" i="6"/>
  <c r="D12" i="6"/>
  <c r="N6" i="6"/>
  <c r="M6" i="6"/>
  <c r="L6" i="6"/>
  <c r="K6" i="6"/>
  <c r="J6" i="6"/>
  <c r="I6" i="6"/>
  <c r="H6" i="6"/>
  <c r="G6" i="6"/>
  <c r="F6" i="6"/>
  <c r="E6" i="6"/>
  <c r="D6" i="6"/>
  <c r="N11" i="6"/>
  <c r="M11" i="6"/>
  <c r="L11" i="6"/>
  <c r="K11" i="6"/>
  <c r="J11" i="6"/>
  <c r="I11" i="6"/>
  <c r="H11" i="6"/>
  <c r="G11" i="6"/>
  <c r="F11" i="6"/>
  <c r="E11" i="6"/>
  <c r="D11" i="6"/>
  <c r="C11" i="6"/>
  <c r="B10" i="6"/>
  <c r="B9" i="6"/>
  <c r="B23" i="6"/>
  <c r="B22" i="6"/>
  <c r="E24" i="6"/>
  <c r="D24" i="6"/>
  <c r="C24" i="6"/>
  <c r="C27" i="6" s="1"/>
  <c r="N5" i="6"/>
  <c r="M5" i="6"/>
  <c r="L5" i="6"/>
  <c r="K5" i="6"/>
  <c r="J5" i="6"/>
  <c r="I5" i="6"/>
  <c r="H5" i="6"/>
  <c r="G5" i="6"/>
  <c r="F5" i="6"/>
  <c r="E5" i="6"/>
  <c r="D5" i="6"/>
  <c r="C5" i="6"/>
  <c r="B3" i="6"/>
  <c r="C14" i="6" l="1"/>
  <c r="C15" i="6" s="1"/>
  <c r="C40" i="6"/>
  <c r="E27" i="6"/>
  <c r="D27" i="6"/>
  <c r="G34" i="6"/>
  <c r="D38" i="6"/>
  <c r="H34" i="6"/>
  <c r="D14" i="6"/>
  <c r="D15" i="6" s="1"/>
  <c r="L14" i="6"/>
  <c r="L15" i="6" s="1"/>
  <c r="K14" i="6"/>
  <c r="K15" i="6" s="1"/>
  <c r="E14" i="6"/>
  <c r="E15" i="6" s="1"/>
  <c r="M14" i="6"/>
  <c r="M15" i="6" s="1"/>
  <c r="F14" i="6"/>
  <c r="F15" i="6" s="1"/>
  <c r="N14" i="6"/>
  <c r="N15" i="6" s="1"/>
  <c r="G14" i="6"/>
  <c r="G15" i="6" s="1"/>
  <c r="H14" i="6"/>
  <c r="H15" i="6" s="1"/>
  <c r="I14" i="6"/>
  <c r="I15" i="6" s="1"/>
  <c r="J14" i="6"/>
  <c r="J15" i="6" s="1"/>
  <c r="B11" i="6"/>
  <c r="B24" i="6"/>
  <c r="B27" i="6" s="1"/>
  <c r="B30" i="6" s="1"/>
  <c r="B31" i="6" s="1"/>
  <c r="H35" i="6" l="1"/>
  <c r="E38" i="6"/>
  <c r="D39" i="6"/>
  <c r="D40" i="6" s="1"/>
  <c r="G35" i="6"/>
  <c r="D30" i="6"/>
  <c r="D31" i="6" s="1"/>
  <c r="E30" i="6"/>
  <c r="E31" i="6" s="1"/>
  <c r="C30" i="6"/>
  <c r="C31" i="6" s="1"/>
  <c r="I34" i="6"/>
  <c r="B28" i="6"/>
  <c r="F38" i="6" l="1"/>
  <c r="E39" i="6"/>
  <c r="E40" i="6" s="1"/>
  <c r="I35" i="6"/>
  <c r="J34" i="6"/>
  <c r="C28" i="6"/>
  <c r="G38" i="6" l="1"/>
  <c r="F39" i="6"/>
  <c r="F40" i="6" s="1"/>
  <c r="J35" i="6"/>
  <c r="K34" i="6"/>
  <c r="M28" i="6"/>
  <c r="F28" i="6"/>
  <c r="L28" i="6"/>
  <c r="D28" i="6"/>
  <c r="K35" i="6" l="1"/>
  <c r="H38" i="6"/>
  <c r="G39" i="6"/>
  <c r="G40" i="6" s="1"/>
  <c r="L34" i="6"/>
  <c r="H28" i="6"/>
  <c r="G28" i="6"/>
  <c r="J28" i="6"/>
  <c r="K28" i="6"/>
  <c r="N28" i="6"/>
  <c r="E28" i="6"/>
  <c r="I28" i="6"/>
  <c r="L35" i="6" l="1"/>
  <c r="I38" i="6"/>
  <c r="H39" i="6"/>
  <c r="H40" i="6" s="1"/>
  <c r="M34" i="6"/>
  <c r="M35" i="6" l="1"/>
  <c r="J38" i="6"/>
  <c r="I39" i="6"/>
  <c r="I40" i="6" s="1"/>
  <c r="N34" i="6"/>
  <c r="N35" i="6" l="1"/>
  <c r="K38" i="6"/>
  <c r="J39" i="6"/>
  <c r="J40" i="6" s="1"/>
  <c r="B35" i="6"/>
  <c r="B34" i="6"/>
  <c r="B36" i="6" s="1"/>
  <c r="L38" i="6" l="1"/>
  <c r="K39" i="6"/>
  <c r="K40" i="6" s="1"/>
  <c r="M38" i="6" l="1"/>
  <c r="L39" i="6"/>
  <c r="L40" i="6" s="1"/>
  <c r="N38" i="6" l="1"/>
  <c r="M39" i="6"/>
  <c r="M40" i="6" s="1"/>
  <c r="B38" i="6" l="1"/>
  <c r="N39" i="6"/>
  <c r="N40" i="6" s="1"/>
  <c r="B40" i="6" s="1"/>
  <c r="G17" i="6"/>
  <c r="G18" i="6" s="1"/>
  <c r="C17" i="6"/>
  <c r="C18" i="6" s="1"/>
  <c r="K17" i="6" l="1"/>
  <c r="K18" i="6" s="1"/>
  <c r="J17" i="6"/>
  <c r="J18" i="6" s="1"/>
  <c r="N17" i="6"/>
  <c r="N18" i="6" s="1"/>
  <c r="B14" i="6"/>
  <c r="B15" i="6" s="1"/>
  <c r="E17" i="6"/>
  <c r="E18" i="6" s="1"/>
  <c r="B17" i="6"/>
  <c r="B18" i="6" s="1"/>
  <c r="F17" i="6"/>
  <c r="F18" i="6" s="1"/>
  <c r="D17" i="6"/>
  <c r="D18" i="6" s="1"/>
  <c r="I17" i="6"/>
  <c r="I18" i="6" s="1"/>
  <c r="M17" i="6"/>
  <c r="M18" i="6" s="1"/>
  <c r="L17" i="6"/>
  <c r="L18" i="6" s="1"/>
  <c r="H17" i="6"/>
  <c r="H18" i="6" s="1"/>
</calcChain>
</file>

<file path=xl/sharedStrings.xml><?xml version="1.0" encoding="utf-8"?>
<sst xmlns="http://schemas.openxmlformats.org/spreadsheetml/2006/main" count="37" uniqueCount="23">
  <si>
    <t>Valor Total do Frete</t>
  </si>
  <si>
    <t xml:space="preserve">(Frete/Valor Faturado )% </t>
  </si>
  <si>
    <t>Média Anual</t>
  </si>
  <si>
    <t>Valor total das NF´s Transportadas que tiveram Frete</t>
  </si>
  <si>
    <t>Mèdia Mensal de Valor de Frete Reduzido</t>
  </si>
  <si>
    <t>Avaliação 2020</t>
  </si>
  <si>
    <t>Avaliação 2021</t>
  </si>
  <si>
    <t>Avaliação 2019</t>
  </si>
  <si>
    <t xml:space="preserve"> </t>
  </si>
  <si>
    <t>% Acumulado  até o mês</t>
  </si>
  <si>
    <t>Média Mensal Acumulada de Redução em %</t>
  </si>
  <si>
    <t>Comparação com a Média Anual de Redução em %</t>
  </si>
  <si>
    <t>Comparaçao Mês a Mês de Redução em %</t>
  </si>
  <si>
    <t>Comparaçao Com a média Anual de Redução em %</t>
  </si>
  <si>
    <t>Avaliação de resultados % de Frete</t>
  </si>
  <si>
    <t>Projeção 2022</t>
  </si>
  <si>
    <t>Projeção de Vendas para 2022</t>
  </si>
  <si>
    <t>Valor do Frete estimado</t>
  </si>
  <si>
    <t>% de frete Projetado sem ação do Gestor</t>
  </si>
  <si>
    <t>% de frete Projetado com ação do Gestor</t>
  </si>
  <si>
    <t>Frete Projetado com ação do Gestor</t>
  </si>
  <si>
    <t>Economia de Frete projetado</t>
  </si>
  <si>
    <t>Projeção de Redução de frete com ação do Gestor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</si>
</sst>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&quot;R$&quot;\ #,##0.000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5B5B5F"/>
      <name val="Inherit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0" fillId="2" borderId="0" xfId="0" applyFill="1"/>
    <xf numFmtId="44" fontId="0" fillId="2" borderId="0" xfId="2" applyFont="1" applyFill="1"/>
    <xf numFmtId="165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  <xf numFmtId="164" fontId="0" fillId="2" borderId="0" xfId="0" applyNumberFormat="1" applyFill="1"/>
    <xf numFmtId="0" fontId="0" fillId="2" borderId="0" xfId="0" applyFont="1" applyFill="1" applyBorder="1" applyAlignment="1">
      <alignment horizontal="right"/>
    </xf>
    <xf numFmtId="164" fontId="0" fillId="2" borderId="0" xfId="3" applyNumberFormat="1" applyFont="1" applyFill="1" applyBorder="1" applyAlignment="1">
      <alignment horizontal="right"/>
    </xf>
    <xf numFmtId="44" fontId="0" fillId="2" borderId="0" xfId="2" applyFont="1" applyFill="1" applyBorder="1" applyAlignment="1">
      <alignment horizontal="right"/>
    </xf>
    <xf numFmtId="44" fontId="0" fillId="0" borderId="0" xfId="2" applyFont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17" fontId="0" fillId="3" borderId="2" xfId="0" applyNumberFormat="1" applyFont="1" applyFill="1" applyBorder="1" applyAlignment="1">
      <alignment horizontal="right"/>
    </xf>
    <xf numFmtId="17" fontId="0" fillId="3" borderId="3" xfId="0" applyNumberFormat="1" applyFont="1" applyFill="1" applyBorder="1" applyAlignment="1">
      <alignment horizontal="right"/>
    </xf>
    <xf numFmtId="8" fontId="0" fillId="2" borderId="0" xfId="0" applyNumberFormat="1" applyFont="1" applyFill="1" applyBorder="1" applyAlignment="1">
      <alignment horizontal="right"/>
    </xf>
    <xf numFmtId="44" fontId="0" fillId="2" borderId="4" xfId="2" applyFont="1" applyFill="1" applyBorder="1" applyAlignment="1">
      <alignment horizontal="right"/>
    </xf>
    <xf numFmtId="44" fontId="0" fillId="2" borderId="5" xfId="2" applyFont="1" applyFill="1" applyBorder="1" applyAlignment="1">
      <alignment horizontal="right"/>
    </xf>
    <xf numFmtId="8" fontId="0" fillId="2" borderId="5" xfId="0" applyNumberFormat="1" applyFont="1" applyFill="1" applyBorder="1" applyAlignment="1">
      <alignment horizontal="right"/>
    </xf>
    <xf numFmtId="166" fontId="0" fillId="2" borderId="5" xfId="1" applyNumberFormat="1" applyFont="1" applyFill="1" applyBorder="1" applyAlignment="1">
      <alignment horizontal="right"/>
    </xf>
    <xf numFmtId="44" fontId="0" fillId="2" borderId="6" xfId="2" applyFont="1" applyFill="1" applyBorder="1" applyAlignment="1">
      <alignment horizontal="right"/>
    </xf>
    <xf numFmtId="44" fontId="0" fillId="2" borderId="7" xfId="2" applyFont="1" applyFill="1" applyBorder="1" applyAlignment="1">
      <alignment horizontal="right"/>
    </xf>
    <xf numFmtId="44" fontId="0" fillId="2" borderId="8" xfId="2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164" fontId="0" fillId="2" borderId="8" xfId="3" applyNumberFormat="1" applyFon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164" fontId="1" fillId="2" borderId="10" xfId="3" applyNumberFormat="1" applyFont="1" applyFill="1" applyBorder="1" applyAlignment="1">
      <alignment horizontal="right"/>
    </xf>
    <xf numFmtId="164" fontId="1" fillId="2" borderId="11" xfId="3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64" fontId="0" fillId="2" borderId="5" xfId="0" applyNumberFormat="1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right"/>
    </xf>
    <xf numFmtId="44" fontId="0" fillId="0" borderId="9" xfId="2" applyFont="1" applyBorder="1" applyAlignment="1">
      <alignment horizontal="right"/>
    </xf>
    <xf numFmtId="44" fontId="0" fillId="2" borderId="10" xfId="2" applyFont="1" applyFill="1" applyBorder="1" applyAlignment="1">
      <alignment horizontal="right"/>
    </xf>
    <xf numFmtId="44" fontId="0" fillId="2" borderId="11" xfId="2" applyFont="1" applyFill="1" applyBorder="1" applyAlignment="1">
      <alignment horizontal="right"/>
    </xf>
    <xf numFmtId="8" fontId="0" fillId="2" borderId="0" xfId="2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0" fontId="1" fillId="2" borderId="10" xfId="3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8" fontId="0" fillId="4" borderId="10" xfId="2" applyNumberFormat="1" applyFont="1" applyFill="1" applyBorder="1" applyAlignment="1">
      <alignment horizontal="right"/>
    </xf>
  </cellXfs>
  <cellStyles count="5">
    <cellStyle name="Moeda" xfId="2" builtinId="4"/>
    <cellStyle name="Normal" xfId="0" builtinId="0"/>
    <cellStyle name="Normal 2" xfId="4" xr:uid="{00000000-0005-0000-0000-000002000000}"/>
    <cellStyle name="Porcentagem" xfId="3" builtinId="5"/>
    <cellStyle name="Vírgula" xfId="1" builtinId="3"/>
  </cellStyles>
  <dxfs count="8"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33" zoomScale="184" zoomScaleNormal="184" workbookViewId="0">
      <pane xSplit="1" topLeftCell="B1" activePane="topRight" state="frozen"/>
      <selection pane="topRight" activeCell="C40" sqref="C40"/>
    </sheetView>
  </sheetViews>
  <sheetFormatPr defaultRowHeight="15"/>
  <cols>
    <col min="1" max="1" width="48.42578125" style="1" customWidth="1"/>
    <col min="2" max="3" width="17.7109375" style="1" bestFit="1" customWidth="1"/>
    <col min="4" max="8" width="16.42578125" style="1" bestFit="1" customWidth="1"/>
    <col min="9" max="9" width="17.7109375" style="1" bestFit="1" customWidth="1"/>
    <col min="10" max="11" width="16.42578125" style="1" bestFit="1" customWidth="1"/>
    <col min="12" max="12" width="17.7109375" style="1" bestFit="1" customWidth="1"/>
    <col min="13" max="13" width="16.7109375" style="1" bestFit="1" customWidth="1"/>
    <col min="14" max="14" width="17.7109375" style="1" bestFit="1" customWidth="1"/>
    <col min="15" max="16384" width="9.140625" style="1"/>
  </cols>
  <sheetData>
    <row r="1" spans="1:14" ht="21.75" thickBot="1">
      <c r="A1" s="7" t="s">
        <v>14</v>
      </c>
    </row>
    <row r="2" spans="1:14" ht="15.75" thickBot="1">
      <c r="A2" s="37" t="s">
        <v>7</v>
      </c>
      <c r="B2" s="13" t="s">
        <v>2</v>
      </c>
      <c r="C2" s="14">
        <v>43466</v>
      </c>
      <c r="D2" s="14">
        <v>43497</v>
      </c>
      <c r="E2" s="14">
        <v>43525</v>
      </c>
      <c r="F2" s="14">
        <v>43556</v>
      </c>
      <c r="G2" s="14">
        <v>43586</v>
      </c>
      <c r="H2" s="14">
        <v>43617</v>
      </c>
      <c r="I2" s="14">
        <v>43647</v>
      </c>
      <c r="J2" s="14">
        <v>43678</v>
      </c>
      <c r="K2" s="14">
        <v>43709</v>
      </c>
      <c r="L2" s="14">
        <v>43739</v>
      </c>
      <c r="M2" s="14">
        <v>43770</v>
      </c>
      <c r="N2" s="15">
        <v>43800</v>
      </c>
    </row>
    <row r="3" spans="1:14" s="2" customFormat="1">
      <c r="A3" s="17" t="s">
        <v>3</v>
      </c>
      <c r="B3" s="18">
        <f>AVERAGE(C3:N3)</f>
        <v>12622699.871515879</v>
      </c>
      <c r="C3" s="18">
        <v>10574651.051666658</v>
      </c>
      <c r="D3" s="19">
        <v>12873800.469166659</v>
      </c>
      <c r="E3" s="19">
        <v>12987603.683333332</v>
      </c>
      <c r="F3" s="19">
        <v>12806311.957500037</v>
      </c>
      <c r="G3" s="19">
        <v>13248352.152166674</v>
      </c>
      <c r="H3" s="19">
        <v>11352637.198500017</v>
      </c>
      <c r="I3" s="18">
        <v>11289730.586000001</v>
      </c>
      <c r="J3" s="19">
        <v>12600825.456666684</v>
      </c>
      <c r="K3" s="19">
        <v>13641724.174833391</v>
      </c>
      <c r="L3" s="18">
        <v>15070647.562500011</v>
      </c>
      <c r="M3" s="20">
        <v>13101974.005999988</v>
      </c>
      <c r="N3" s="21">
        <v>11924140.159857122</v>
      </c>
    </row>
    <row r="4" spans="1:14" s="2" customFormat="1">
      <c r="A4" s="22" t="s">
        <v>0</v>
      </c>
      <c r="B4" s="11">
        <f>B3*B5</f>
        <v>759871.99000000022</v>
      </c>
      <c r="C4" s="16">
        <v>574178.90000000026</v>
      </c>
      <c r="D4" s="16">
        <v>761616.68000000052</v>
      </c>
      <c r="E4" s="16">
        <v>774405.37999999977</v>
      </c>
      <c r="F4" s="16">
        <v>770057.77999999991</v>
      </c>
      <c r="G4" s="16">
        <v>769559.02000000072</v>
      </c>
      <c r="H4" s="11">
        <v>680430.13999999955</v>
      </c>
      <c r="I4" s="16">
        <v>735093.2899999998</v>
      </c>
      <c r="J4" s="16">
        <v>771455.1100000029</v>
      </c>
      <c r="K4" s="16">
        <v>825626.63999999978</v>
      </c>
      <c r="L4" s="11">
        <v>889443.10999999917</v>
      </c>
      <c r="M4" s="11">
        <v>854430.20999999961</v>
      </c>
      <c r="N4" s="23">
        <v>712167.62000000081</v>
      </c>
    </row>
    <row r="5" spans="1:14">
      <c r="A5" s="24" t="s">
        <v>1</v>
      </c>
      <c r="B5" s="10">
        <f>N6</f>
        <v>6.0198847927511248E-2</v>
      </c>
      <c r="C5" s="10">
        <f t="shared" ref="B5:N5" si="0">C4/C3</f>
        <v>5.4297668754706055E-2</v>
      </c>
      <c r="D5" s="10">
        <f t="shared" si="0"/>
        <v>5.9160205397318942E-2</v>
      </c>
      <c r="E5" s="10">
        <f t="shared" si="0"/>
        <v>5.9626502231029339E-2</v>
      </c>
      <c r="F5" s="10">
        <f t="shared" si="0"/>
        <v>6.0131112107495895E-2</v>
      </c>
      <c r="G5" s="10">
        <f t="shared" si="0"/>
        <v>5.8087150096938267E-2</v>
      </c>
      <c r="H5" s="10">
        <f t="shared" si="0"/>
        <v>5.9935865834759731E-2</v>
      </c>
      <c r="I5" s="10">
        <f t="shared" si="0"/>
        <v>6.5111676881958833E-2</v>
      </c>
      <c r="J5" s="10">
        <f t="shared" si="0"/>
        <v>6.1222585191182954E-2</v>
      </c>
      <c r="K5" s="10">
        <f t="shared" si="0"/>
        <v>6.0522161965650745E-2</v>
      </c>
      <c r="L5" s="10">
        <f t="shared" si="0"/>
        <v>5.9018241008646673E-2</v>
      </c>
      <c r="M5" s="10">
        <f t="shared" si="0"/>
        <v>6.5213853241406008E-2</v>
      </c>
      <c r="N5" s="25">
        <f t="shared" si="0"/>
        <v>5.9724861537398616E-2</v>
      </c>
    </row>
    <row r="6" spans="1:14" ht="15.75" thickBot="1">
      <c r="A6" s="26" t="s">
        <v>9</v>
      </c>
      <c r="B6" s="27"/>
      <c r="C6" s="28">
        <f>(SUM($C$4:C4)/SUM($C$3:C3))</f>
        <v>5.4297668754706055E-2</v>
      </c>
      <c r="D6" s="28">
        <f>(SUM($C$4:D4)/SUM($C$3:D3))</f>
        <v>5.696732591545256E-2</v>
      </c>
      <c r="E6" s="28">
        <f>(SUM($C$4:E4)/SUM($C$3:E3))</f>
        <v>5.7915187255471283E-2</v>
      </c>
      <c r="F6" s="28">
        <f>(SUM($C$4:F4)/SUM($C$3:F3))</f>
        <v>5.8491476060520749E-2</v>
      </c>
      <c r="G6" s="28">
        <f>(SUM($C$4:G4)/SUM($C$3:G3))</f>
        <v>5.8405756888000052E-2</v>
      </c>
      <c r="H6" s="28">
        <f>(SUM($C$4:H4)/SUM($C$3:H3))</f>
        <v>5.864099499968909E-2</v>
      </c>
      <c r="I6" s="28">
        <f>(SUM($C$4:I4)/SUM($C$3:I3))</f>
        <v>5.9499089750489773E-2</v>
      </c>
      <c r="J6" s="28">
        <f>(SUM($C$4:J4)/SUM($C$3:J3))</f>
        <v>5.9721299878538366E-2</v>
      </c>
      <c r="K6" s="28">
        <f>(SUM($C$4:K4)/SUM($C$3:K3))</f>
        <v>5.981939260343986E-2</v>
      </c>
      <c r="L6" s="28">
        <f>(SUM($C$4:L4)/SUM($C$3:L3))</f>
        <v>5.972390641816494E-2</v>
      </c>
      <c r="M6" s="28">
        <f>(SUM($C$4:M4)/SUM($C$3:M3))</f>
        <v>6.0239349186491382E-2</v>
      </c>
      <c r="N6" s="29">
        <f>(SUM($C$4:N4)/SUM($C$3:N3))</f>
        <v>6.0198847927511248E-2</v>
      </c>
    </row>
    <row r="7" spans="1:14" ht="15.7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 thickBot="1">
      <c r="A8" s="37" t="s">
        <v>5</v>
      </c>
      <c r="B8" s="13" t="s">
        <v>2</v>
      </c>
      <c r="C8" s="14">
        <v>43831</v>
      </c>
      <c r="D8" s="14">
        <v>43862</v>
      </c>
      <c r="E8" s="14">
        <v>43891</v>
      </c>
      <c r="F8" s="14">
        <v>43922</v>
      </c>
      <c r="G8" s="14">
        <v>43952</v>
      </c>
      <c r="H8" s="14">
        <v>43983</v>
      </c>
      <c r="I8" s="14">
        <v>44013</v>
      </c>
      <c r="J8" s="14">
        <v>44044</v>
      </c>
      <c r="K8" s="14">
        <v>44075</v>
      </c>
      <c r="L8" s="14">
        <v>44105</v>
      </c>
      <c r="M8" s="14">
        <v>44136</v>
      </c>
      <c r="N8" s="15">
        <v>44166</v>
      </c>
    </row>
    <row r="9" spans="1:14" s="2" customFormat="1">
      <c r="A9" s="17" t="s">
        <v>3</v>
      </c>
      <c r="B9" s="18">
        <f>AVERAGE(C9:N9)</f>
        <v>14969730.515934533</v>
      </c>
      <c r="C9" s="18">
        <v>11838567.628309529</v>
      </c>
      <c r="D9" s="19">
        <v>13358544.040166676</v>
      </c>
      <c r="E9" s="19">
        <v>15455506.904999992</v>
      </c>
      <c r="F9" s="19">
        <v>13529280.252833303</v>
      </c>
      <c r="G9" s="19">
        <v>14420213.772666635</v>
      </c>
      <c r="H9" s="19">
        <v>15224775.775333351</v>
      </c>
      <c r="I9" s="18">
        <v>13719980.184333386</v>
      </c>
      <c r="J9" s="19">
        <v>15509990.732999986</v>
      </c>
      <c r="K9" s="19">
        <v>15169868.893828474</v>
      </c>
      <c r="L9" s="18">
        <v>16830196.196051918</v>
      </c>
      <c r="M9" s="20">
        <v>19872265.009786338</v>
      </c>
      <c r="N9" s="21">
        <v>14707576.799904803</v>
      </c>
    </row>
    <row r="10" spans="1:14" s="2" customFormat="1">
      <c r="A10" s="22" t="s">
        <v>0</v>
      </c>
      <c r="B10" s="11">
        <f>AVERAGE(C10:N10)</f>
        <v>934386.26500000013</v>
      </c>
      <c r="C10" s="16">
        <v>785769.78999999841</v>
      </c>
      <c r="D10" s="16">
        <v>826470.28000000119</v>
      </c>
      <c r="E10" s="16">
        <v>978432.21000000008</v>
      </c>
      <c r="F10" s="16">
        <v>872446.42999999702</v>
      </c>
      <c r="G10" s="16">
        <v>894291.67000000156</v>
      </c>
      <c r="H10" s="11">
        <v>947332.54999999818</v>
      </c>
      <c r="I10" s="16">
        <v>809998.25000000151</v>
      </c>
      <c r="J10" s="16">
        <v>922097.98999999813</v>
      </c>
      <c r="K10" s="16">
        <v>993620.92000000062</v>
      </c>
      <c r="L10" s="11">
        <v>1067810.8100000033</v>
      </c>
      <c r="M10" s="11">
        <v>1195825.2500000016</v>
      </c>
      <c r="N10" s="23">
        <v>918539.03</v>
      </c>
    </row>
    <row r="11" spans="1:14">
      <c r="A11" s="24" t="s">
        <v>1</v>
      </c>
      <c r="B11" s="10">
        <f t="shared" ref="B11:N11" si="1">B10/B9</f>
        <v>6.2418375802115643E-2</v>
      </c>
      <c r="C11" s="10">
        <f t="shared" si="1"/>
        <v>6.6373721439153641E-2</v>
      </c>
      <c r="D11" s="10">
        <f t="shared" si="1"/>
        <v>6.1868290250416333E-2</v>
      </c>
      <c r="E11" s="10">
        <f t="shared" si="1"/>
        <v>6.3306381085661362E-2</v>
      </c>
      <c r="F11" s="10">
        <f t="shared" si="1"/>
        <v>6.4485797743548789E-2</v>
      </c>
      <c r="G11" s="10">
        <f t="shared" si="1"/>
        <v>6.2016533464650997E-2</v>
      </c>
      <c r="H11" s="10">
        <f t="shared" si="1"/>
        <v>6.2223087156057386E-2</v>
      </c>
      <c r="I11" s="10">
        <f t="shared" si="1"/>
        <v>5.9037858591437682E-2</v>
      </c>
      <c r="J11" s="10">
        <f t="shared" si="1"/>
        <v>5.9451872401063859E-2</v>
      </c>
      <c r="K11" s="10">
        <f t="shared" si="1"/>
        <v>6.5499637930571258E-2</v>
      </c>
      <c r="L11" s="10">
        <f t="shared" si="1"/>
        <v>6.3446129656557049E-2</v>
      </c>
      <c r="M11" s="10">
        <f t="shared" si="1"/>
        <v>6.0175588913045544E-2</v>
      </c>
      <c r="N11" s="25">
        <f t="shared" si="1"/>
        <v>6.2453458003084876E-2</v>
      </c>
    </row>
    <row r="12" spans="1:14" ht="15.75" thickBot="1">
      <c r="A12" s="26" t="s">
        <v>9</v>
      </c>
      <c r="B12" s="27"/>
      <c r="C12" s="28">
        <f>(SUM($C$10:C10)/SUM($C$9:C9))</f>
        <v>6.6373721439153641E-2</v>
      </c>
      <c r="D12" s="28">
        <f>(SUM($C$10:D10)/SUM($C$9:D9))</f>
        <v>6.3985114294550408E-2</v>
      </c>
      <c r="E12" s="28">
        <f>(SUM($C$10:E10)/SUM($C$9:E9))</f>
        <v>6.3727070257911606E-2</v>
      </c>
      <c r="F12" s="28">
        <f>(SUM($C$10:F10)/SUM($C$9:F9))</f>
        <v>6.3916525352898573E-2</v>
      </c>
      <c r="G12" s="28">
        <f>(SUM($C$10:G10)/SUM($C$9:G9))</f>
        <v>6.3517145681385778E-2</v>
      </c>
      <c r="H12" s="28">
        <f>(SUM($C$10:H10)/SUM($C$9:H9))</f>
        <v>6.3282116667779678E-2</v>
      </c>
      <c r="I12" s="28">
        <f>(SUM($C$10:I10)/SUM($C$9:I9))</f>
        <v>6.2685161198423919E-2</v>
      </c>
      <c r="J12" s="28">
        <f>(SUM($C$10:J10)/SUM($C$9:J9))</f>
        <v>6.2241594310060218E-2</v>
      </c>
      <c r="K12" s="28">
        <f>(SUM($C$10:K10)/SUM($C$9:K9))</f>
        <v>6.2627037308356476E-2</v>
      </c>
      <c r="L12" s="28">
        <f>(SUM($C$10:L10)/SUM($C$9:L9))</f>
        <v>6.272207230914445E-2</v>
      </c>
      <c r="M12" s="28">
        <f>(SUM($C$10:M10)/SUM($C$9:M9))</f>
        <v>6.2415247343369389E-2</v>
      </c>
      <c r="N12" s="29">
        <f>(SUM($C$10:N10)/SUM($C$9:N9))</f>
        <v>6.2418375802115643E-2</v>
      </c>
    </row>
    <row r="13" spans="1:14" ht="15.7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30" t="s">
        <v>12</v>
      </c>
      <c r="B14" s="31">
        <f>IF(B11=0,0,1-($B$5/B11))</f>
        <v>3.5558885441699717E-2</v>
      </c>
      <c r="C14" s="31">
        <f>IF(C11=0,0,1-(C5/C11))</f>
        <v>0.18194026826592791</v>
      </c>
      <c r="D14" s="31">
        <f t="shared" ref="D14:N14" si="2">IF(D11=0,0,1-(D5/D11))</f>
        <v>4.3771774557470722E-2</v>
      </c>
      <c r="E14" s="31">
        <f t="shared" si="2"/>
        <v>5.812808743012321E-2</v>
      </c>
      <c r="F14" s="31">
        <f t="shared" si="2"/>
        <v>6.7529375279978487E-2</v>
      </c>
      <c r="G14" s="31">
        <f t="shared" si="2"/>
        <v>6.3360254889971435E-2</v>
      </c>
      <c r="H14" s="31">
        <f t="shared" si="2"/>
        <v>3.6758403123927863E-2</v>
      </c>
      <c r="I14" s="31">
        <f t="shared" si="2"/>
        <v>-0.10288005756702767</v>
      </c>
      <c r="J14" s="31">
        <f t="shared" si="2"/>
        <v>-2.9783970102300827E-2</v>
      </c>
      <c r="K14" s="31">
        <f t="shared" si="2"/>
        <v>7.5992419533625122E-2</v>
      </c>
      <c r="L14" s="31">
        <f t="shared" si="2"/>
        <v>6.9789736141182557E-2</v>
      </c>
      <c r="M14" s="31">
        <f t="shared" si="2"/>
        <v>-8.3726049372625511E-2</v>
      </c>
      <c r="N14" s="32">
        <f t="shared" si="2"/>
        <v>4.3690078226756968E-2</v>
      </c>
    </row>
    <row r="15" spans="1:14" ht="15.75" thickBot="1">
      <c r="A15" s="33" t="s">
        <v>4</v>
      </c>
      <c r="B15" s="34">
        <f t="shared" ref="B15:N15" si="3">B10*B14</f>
        <v>33225.734155432678</v>
      </c>
      <c r="C15" s="34">
        <f t="shared" si="3"/>
        <v>142963.16638786154</v>
      </c>
      <c r="D15" s="34">
        <f t="shared" si="3"/>
        <v>36176.070774609754</v>
      </c>
      <c r="E15" s="34">
        <f t="shared" si="3"/>
        <v>56874.393047328675</v>
      </c>
      <c r="F15" s="34">
        <f t="shared" si="3"/>
        <v>58915.762383147281</v>
      </c>
      <c r="G15" s="34">
        <f t="shared" si="3"/>
        <v>56662.548157178317</v>
      </c>
      <c r="H15" s="34">
        <f t="shared" si="3"/>
        <v>34822.431765318484</v>
      </c>
      <c r="I15" s="34">
        <f t="shared" si="3"/>
        <v>-83332.666589191824</v>
      </c>
      <c r="J15" s="34">
        <f t="shared" si="3"/>
        <v>-27463.738965551631</v>
      </c>
      <c r="K15" s="34">
        <f t="shared" si="3"/>
        <v>75507.657810026605</v>
      </c>
      <c r="L15" s="34">
        <f t="shared" si="3"/>
        <v>74522.234678602646</v>
      </c>
      <c r="M15" s="34">
        <f t="shared" si="3"/>
        <v>-100121.72392253239</v>
      </c>
      <c r="N15" s="35">
        <f t="shared" si="3"/>
        <v>40131.042075029465</v>
      </c>
    </row>
    <row r="16" spans="1:14" ht="15.75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>
      <c r="A17" s="30" t="s">
        <v>13</v>
      </c>
      <c r="B17" s="31">
        <f>IF(B11=0,0,1-($B$5/B11))</f>
        <v>3.5558885441699717E-2</v>
      </c>
      <c r="C17" s="31">
        <f>IF(C11=0,0,1-($B$5/C11))</f>
        <v>9.3031901447669263E-2</v>
      </c>
      <c r="D17" s="31">
        <f t="shared" ref="D17:N17" si="4">IF(D11=0,0,1-($B$5/D11))</f>
        <v>2.6983812162060694E-2</v>
      </c>
      <c r="E17" s="31">
        <f t="shared" si="4"/>
        <v>4.9087202662007168E-2</v>
      </c>
      <c r="F17" s="31">
        <f t="shared" si="4"/>
        <v>6.6478976240414323E-2</v>
      </c>
      <c r="G17" s="31">
        <f t="shared" si="4"/>
        <v>2.9309692683416655E-2</v>
      </c>
      <c r="H17" s="31">
        <f t="shared" si="4"/>
        <v>3.2531963955264476E-2</v>
      </c>
      <c r="I17" s="31">
        <f t="shared" si="4"/>
        <v>-1.9665166789127886E-2</v>
      </c>
      <c r="J17" s="31">
        <f t="shared" si="4"/>
        <v>-1.2564373438203491E-2</v>
      </c>
      <c r="K17" s="31">
        <f t="shared" si="4"/>
        <v>8.0928539004731292E-2</v>
      </c>
      <c r="L17" s="31">
        <f t="shared" si="4"/>
        <v>5.1181715049031351E-2</v>
      </c>
      <c r="M17" s="31">
        <f t="shared" si="4"/>
        <v>-3.8651909995124356E-4</v>
      </c>
      <c r="N17" s="32">
        <f t="shared" si="4"/>
        <v>3.6100644346422905E-2</v>
      </c>
    </row>
    <row r="18" spans="1:14" ht="15.75" thickBot="1">
      <c r="A18" s="33" t="s">
        <v>4</v>
      </c>
      <c r="B18" s="34">
        <f>B10*B17</f>
        <v>33225.734155432678</v>
      </c>
      <c r="C18" s="34">
        <f t="shared" ref="C18:N18" si="5">C10*C17</f>
        <v>73101.65766383562</v>
      </c>
      <c r="D18" s="34">
        <f t="shared" si="5"/>
        <v>22301.318793045739</v>
      </c>
      <c r="E18" s="34">
        <f t="shared" si="5"/>
        <v>48028.500183305558</v>
      </c>
      <c r="F18" s="34">
        <f t="shared" si="5"/>
        <v>57999.345491004096</v>
      </c>
      <c r="G18" s="34">
        <f t="shared" si="5"/>
        <v>26211.414017039508</v>
      </c>
      <c r="H18" s="34">
        <f t="shared" si="5"/>
        <v>30818.588370248723</v>
      </c>
      <c r="I18" s="34">
        <f t="shared" si="5"/>
        <v>-15928.750685151736</v>
      </c>
      <c r="J18" s="34">
        <f t="shared" si="5"/>
        <v>-11585.583492976804</v>
      </c>
      <c r="K18" s="34">
        <f t="shared" si="5"/>
        <v>80412.289380137037</v>
      </c>
      <c r="L18" s="34">
        <f t="shared" si="5"/>
        <v>54652.388603695523</v>
      </c>
      <c r="M18" s="34">
        <f t="shared" si="5"/>
        <v>-462.20929932897144</v>
      </c>
      <c r="N18" s="35">
        <f t="shared" si="5"/>
        <v>33159.85084033828</v>
      </c>
    </row>
    <row r="19" spans="1:14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75" thickBo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75" thickBot="1">
      <c r="A21" s="37" t="s">
        <v>6</v>
      </c>
      <c r="B21" s="13" t="s">
        <v>2</v>
      </c>
      <c r="C21" s="14">
        <v>44197</v>
      </c>
      <c r="D21" s="14">
        <v>44228</v>
      </c>
      <c r="E21" s="14">
        <v>44256</v>
      </c>
      <c r="F21" s="14">
        <v>44287</v>
      </c>
      <c r="G21" s="14">
        <v>44317</v>
      </c>
      <c r="H21" s="14">
        <v>44348</v>
      </c>
      <c r="I21" s="14">
        <v>44378</v>
      </c>
      <c r="J21" s="14">
        <v>44409</v>
      </c>
      <c r="K21" s="14">
        <v>44440</v>
      </c>
      <c r="L21" s="14">
        <v>44470</v>
      </c>
      <c r="M21" s="14">
        <v>44501</v>
      </c>
      <c r="N21" s="15">
        <v>44531</v>
      </c>
    </row>
    <row r="22" spans="1:14">
      <c r="A22" s="17" t="s">
        <v>3</v>
      </c>
      <c r="B22" s="18">
        <f>AVERAGE(C22:N22)</f>
        <v>17836599.036865085</v>
      </c>
      <c r="C22" s="18">
        <v>13970827.774650814</v>
      </c>
      <c r="D22" s="19">
        <v>16824747.326111075</v>
      </c>
      <c r="E22" s="19">
        <v>22714222.009833369</v>
      </c>
      <c r="F22" s="19"/>
      <c r="G22" s="19"/>
      <c r="H22" s="19"/>
      <c r="I22" s="18"/>
      <c r="J22" s="19"/>
      <c r="K22" s="19"/>
      <c r="L22" s="18"/>
      <c r="M22" s="20"/>
      <c r="N22" s="21"/>
    </row>
    <row r="23" spans="1:14">
      <c r="A23" s="22" t="s">
        <v>0</v>
      </c>
      <c r="B23" s="36">
        <f>AVERAGE(C23:N23)</f>
        <v>990618.89666666556</v>
      </c>
      <c r="C23" s="16">
        <v>838010.93000000028</v>
      </c>
      <c r="D23" s="16">
        <v>1004696.8699999982</v>
      </c>
      <c r="E23" s="16">
        <v>1129148.8899999983</v>
      </c>
      <c r="F23" s="16"/>
      <c r="G23" s="16"/>
      <c r="H23" s="11"/>
      <c r="I23" s="16"/>
      <c r="J23" s="16"/>
      <c r="K23" s="16"/>
      <c r="L23" s="11"/>
      <c r="M23" s="11"/>
      <c r="N23" s="23"/>
    </row>
    <row r="24" spans="1:14">
      <c r="A24" s="24" t="s">
        <v>1</v>
      </c>
      <c r="B24" s="10">
        <f>B23/B22</f>
        <v>5.5538552759930977E-2</v>
      </c>
      <c r="C24" s="10">
        <f>C23/C22</f>
        <v>5.998291178712533E-2</v>
      </c>
      <c r="D24" s="10">
        <f>D23/D22</f>
        <v>5.9715421012044828E-2</v>
      </c>
      <c r="E24" s="10">
        <f>E23/E22</f>
        <v>4.9711096841052745E-2</v>
      </c>
      <c r="F24" s="10"/>
      <c r="G24" s="10"/>
      <c r="H24" s="10"/>
      <c r="I24" s="10"/>
      <c r="J24" s="10"/>
      <c r="K24" s="10"/>
      <c r="L24" s="10"/>
      <c r="M24" s="10"/>
      <c r="N24" s="23"/>
    </row>
    <row r="25" spans="1:14" ht="15.75" thickBot="1">
      <c r="A25" s="26" t="s">
        <v>9</v>
      </c>
      <c r="B25" s="27"/>
      <c r="C25" s="28">
        <f>(SUM($C$23:C23)/SUM($C$22:C22))</f>
        <v>5.998291178712533E-2</v>
      </c>
      <c r="D25" s="28">
        <f>(SUM($C$23:D23)/SUM($C$22:D22))</f>
        <v>5.9836771807986446E-2</v>
      </c>
      <c r="E25" s="28">
        <f>(SUM($C$23:E23)/SUM($C$22:E22))</f>
        <v>5.5538552759930977E-2</v>
      </c>
      <c r="F25" s="28">
        <f>(SUM($C$23:F23)/SUM($C$22:F22))</f>
        <v>5.5538552759930977E-2</v>
      </c>
      <c r="G25" s="28">
        <f>(SUM($C$23:G23)/SUM($C$22:G22))</f>
        <v>5.5538552759930977E-2</v>
      </c>
      <c r="H25" s="28">
        <f>(SUM($C$23:H23)/SUM($C$22:H22))</f>
        <v>5.5538552759930977E-2</v>
      </c>
      <c r="I25" s="28">
        <f>(SUM($C$23:I23)/SUM($C$22:I22))</f>
        <v>5.5538552759930977E-2</v>
      </c>
      <c r="J25" s="28">
        <f>(SUM($C$23:J23)/SUM($C$22:J22))</f>
        <v>5.5538552759930977E-2</v>
      </c>
      <c r="K25" s="28">
        <f>(SUM($C$23:K23)/SUM($C$22:K22))</f>
        <v>5.5538552759930977E-2</v>
      </c>
      <c r="L25" s="28">
        <f>(SUM($C$23:L23)/SUM($C$22:L22))</f>
        <v>5.5538552759930977E-2</v>
      </c>
      <c r="M25" s="28">
        <f>(SUM($C$23:M23)/SUM($C$22:M22))</f>
        <v>5.5538552759930977E-2</v>
      </c>
      <c r="N25" s="29">
        <f>(SUM($C$23:N23)/SUM($C$22:N22))</f>
        <v>5.5538552759930977E-2</v>
      </c>
    </row>
    <row r="26" spans="1:14" ht="15.75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30" t="s">
        <v>11</v>
      </c>
      <c r="B27" s="31">
        <f>IF(B24=0,0,1-($B$11/B24))</f>
        <v>-0.12387472665921195</v>
      </c>
      <c r="C27" s="31">
        <f>IF(C24=0,0,1-(C11/C24))</f>
        <v>-0.10654383826361746</v>
      </c>
      <c r="D27" s="31">
        <f t="shared" ref="D27:N27" si="6">IF(D24=0,0,1-(D11/D24))</f>
        <v>-3.6052148706064768E-2</v>
      </c>
      <c r="E27" s="31">
        <f t="shared" si="6"/>
        <v>-0.27348590372243153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2">
        <f t="shared" si="6"/>
        <v>0</v>
      </c>
    </row>
    <row r="28" spans="1:14" ht="15.75" thickBot="1">
      <c r="A28" s="33" t="s">
        <v>4</v>
      </c>
      <c r="B28" s="34">
        <f>B23*B27</f>
        <v>-122712.64504803333</v>
      </c>
      <c r="C28" s="34">
        <f>C23*C27</f>
        <v>-89284.900989063681</v>
      </c>
      <c r="D28" s="34">
        <f t="shared" ref="D28:M28" si="7">D23*D27</f>
        <v>-36221.480961757763</v>
      </c>
      <c r="E28" s="34">
        <f t="shared" si="7"/>
        <v>-308806.30461882998</v>
      </c>
      <c r="F28" s="34">
        <f>F23*F27</f>
        <v>0</v>
      </c>
      <c r="G28" s="34">
        <f>G23*G27</f>
        <v>0</v>
      </c>
      <c r="H28" s="34">
        <f t="shared" si="7"/>
        <v>0</v>
      </c>
      <c r="I28" s="34">
        <f t="shared" si="7"/>
        <v>0</v>
      </c>
      <c r="J28" s="34">
        <f t="shared" si="7"/>
        <v>0</v>
      </c>
      <c r="K28" s="34">
        <f t="shared" si="7"/>
        <v>0</v>
      </c>
      <c r="L28" s="34">
        <f t="shared" si="7"/>
        <v>0</v>
      </c>
      <c r="M28" s="34">
        <f t="shared" si="7"/>
        <v>0</v>
      </c>
      <c r="N28" s="35">
        <f>N23*N27</f>
        <v>0</v>
      </c>
    </row>
    <row r="29" spans="1:14" ht="15.75" thickBot="1">
      <c r="B29" s="3"/>
      <c r="D29" s="4"/>
      <c r="J29" s="4"/>
    </row>
    <row r="30" spans="1:14">
      <c r="A30" s="30" t="s">
        <v>10</v>
      </c>
      <c r="B30" s="31">
        <f>IF(B27=0,0,1-($B$11/B24))</f>
        <v>-0.12387472665921195</v>
      </c>
      <c r="C30" s="31">
        <f>IF(C27=0,0,1-($B$11/C24))</f>
        <v>-4.0602630689780206E-2</v>
      </c>
      <c r="D30" s="31">
        <f t="shared" ref="D30:N30" si="8">IF(D27=0,0,1-($B$11/D24))</f>
        <v>-4.5263932569873599E-2</v>
      </c>
      <c r="E30" s="31">
        <f t="shared" si="8"/>
        <v>-0.25562258265379678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2">
        <f t="shared" si="8"/>
        <v>0</v>
      </c>
    </row>
    <row r="31" spans="1:14" ht="15.75" thickBot="1">
      <c r="A31" s="33" t="s">
        <v>4</v>
      </c>
      <c r="B31" s="34">
        <f>B23*B30</f>
        <v>-122712.64504803333</v>
      </c>
      <c r="C31" s="34">
        <f>C23*C30</f>
        <v>-34025.448304789265</v>
      </c>
      <c r="D31" s="34">
        <f t="shared" ref="D31:N31" si="9">D23*D30</f>
        <v>-45476.531376842984</v>
      </c>
      <c r="E31" s="34">
        <f t="shared" si="9"/>
        <v>-288635.95546246745</v>
      </c>
      <c r="F31" s="34">
        <f t="shared" si="9"/>
        <v>0</v>
      </c>
      <c r="G31" s="34">
        <f t="shared" si="9"/>
        <v>0</v>
      </c>
      <c r="H31" s="34">
        <f t="shared" si="9"/>
        <v>0</v>
      </c>
      <c r="I31" s="34">
        <f t="shared" si="9"/>
        <v>0</v>
      </c>
      <c r="J31" s="34">
        <f t="shared" si="9"/>
        <v>0</v>
      </c>
      <c r="K31" s="34">
        <f t="shared" si="9"/>
        <v>0</v>
      </c>
      <c r="L31" s="34">
        <f t="shared" si="9"/>
        <v>0</v>
      </c>
      <c r="M31" s="34">
        <f t="shared" si="9"/>
        <v>0</v>
      </c>
      <c r="N31" s="35">
        <f t="shared" si="9"/>
        <v>0</v>
      </c>
    </row>
    <row r="32" spans="1:14" ht="15.75" thickBot="1">
      <c r="B32" s="8"/>
      <c r="C32" s="1" t="s">
        <v>8</v>
      </c>
    </row>
    <row r="33" spans="1:14" ht="15.75" thickBot="1">
      <c r="A33" s="37" t="s">
        <v>15</v>
      </c>
      <c r="B33" s="13" t="s">
        <v>2</v>
      </c>
      <c r="C33" s="14">
        <v>44562</v>
      </c>
      <c r="D33" s="14">
        <v>44593</v>
      </c>
      <c r="E33" s="14">
        <v>44621</v>
      </c>
      <c r="F33" s="14">
        <v>44652</v>
      </c>
      <c r="G33" s="14">
        <v>44682</v>
      </c>
      <c r="H33" s="14">
        <v>44713</v>
      </c>
      <c r="I33" s="14">
        <v>44743</v>
      </c>
      <c r="J33" s="14">
        <v>44774</v>
      </c>
      <c r="K33" s="14">
        <v>44805</v>
      </c>
      <c r="L33" s="14">
        <v>44835</v>
      </c>
      <c r="M33" s="14">
        <v>44866</v>
      </c>
      <c r="N33" s="14">
        <v>44896</v>
      </c>
    </row>
    <row r="34" spans="1:14">
      <c r="A34" s="17" t="s">
        <v>16</v>
      </c>
      <c r="B34" s="18">
        <f>AVERAGE(C34:N34)</f>
        <v>30583333.333333332</v>
      </c>
      <c r="C34" s="18">
        <v>26000000</v>
      </c>
      <c r="D34" s="19">
        <v>26000000</v>
      </c>
      <c r="E34" s="19">
        <v>27000000</v>
      </c>
      <c r="F34" s="19">
        <f>E34+1000000</f>
        <v>28000000</v>
      </c>
      <c r="G34" s="19">
        <f t="shared" ref="G34:N34" si="10">F34+1000000</f>
        <v>29000000</v>
      </c>
      <c r="H34" s="19">
        <f t="shared" si="10"/>
        <v>30000000</v>
      </c>
      <c r="I34" s="19">
        <f t="shared" si="10"/>
        <v>31000000</v>
      </c>
      <c r="J34" s="19">
        <f t="shared" si="10"/>
        <v>32000000</v>
      </c>
      <c r="K34" s="19">
        <f t="shared" si="10"/>
        <v>33000000</v>
      </c>
      <c r="L34" s="19">
        <f t="shared" si="10"/>
        <v>34000000</v>
      </c>
      <c r="M34" s="19">
        <f t="shared" si="10"/>
        <v>35000000</v>
      </c>
      <c r="N34" s="19">
        <f t="shared" si="10"/>
        <v>36000000</v>
      </c>
    </row>
    <row r="35" spans="1:14">
      <c r="A35" s="22" t="s">
        <v>17</v>
      </c>
      <c r="B35" s="36">
        <f>AVERAGE(C35:N35)</f>
        <v>1835000</v>
      </c>
      <c r="C35" s="16">
        <f>C34*C36</f>
        <v>1560000</v>
      </c>
      <c r="D35" s="16">
        <f t="shared" ref="D35:N35" si="11">D34*D36</f>
        <v>1560000</v>
      </c>
      <c r="E35" s="16">
        <f t="shared" si="11"/>
        <v>1620000</v>
      </c>
      <c r="F35" s="16">
        <f t="shared" si="11"/>
        <v>1680000</v>
      </c>
      <c r="G35" s="16">
        <f t="shared" si="11"/>
        <v>1740000</v>
      </c>
      <c r="H35" s="16">
        <f t="shared" si="11"/>
        <v>1800000</v>
      </c>
      <c r="I35" s="16">
        <f t="shared" si="11"/>
        <v>1860000</v>
      </c>
      <c r="J35" s="16">
        <f t="shared" si="11"/>
        <v>1920000</v>
      </c>
      <c r="K35" s="16">
        <f t="shared" si="11"/>
        <v>1980000</v>
      </c>
      <c r="L35" s="16">
        <f t="shared" si="11"/>
        <v>2040000</v>
      </c>
      <c r="M35" s="16">
        <f t="shared" si="11"/>
        <v>2100000</v>
      </c>
      <c r="N35" s="16">
        <f t="shared" si="11"/>
        <v>2160000</v>
      </c>
    </row>
    <row r="36" spans="1:14">
      <c r="A36" s="24" t="s">
        <v>18</v>
      </c>
      <c r="B36" s="10">
        <f>B35/B34</f>
        <v>6.0000000000000005E-2</v>
      </c>
      <c r="C36" s="10">
        <v>0.06</v>
      </c>
      <c r="D36" s="10">
        <v>0.06</v>
      </c>
      <c r="E36" s="10">
        <v>0.06</v>
      </c>
      <c r="F36" s="10">
        <v>0.06</v>
      </c>
      <c r="G36" s="10">
        <v>0.06</v>
      </c>
      <c r="H36" s="10">
        <v>0.06</v>
      </c>
      <c r="I36" s="10">
        <v>0.06</v>
      </c>
      <c r="J36" s="10">
        <v>0.06</v>
      </c>
      <c r="K36" s="10">
        <v>0.06</v>
      </c>
      <c r="L36" s="10">
        <v>0.06</v>
      </c>
      <c r="M36" s="10">
        <v>0.06</v>
      </c>
      <c r="N36" s="10">
        <v>0.06</v>
      </c>
    </row>
    <row r="37" spans="1:14" ht="15.75" thickBot="1">
      <c r="A37" s="26" t="s">
        <v>22</v>
      </c>
      <c r="B37" s="38">
        <v>6.0000000000000001E-3</v>
      </c>
      <c r="C37" s="38">
        <v>5.0000000000000001E-4</v>
      </c>
      <c r="D37" s="38">
        <v>5.0000000000000001E-4</v>
      </c>
      <c r="E37" s="38">
        <v>5.0000000000000001E-4</v>
      </c>
      <c r="F37" s="38">
        <v>5.0000000000000001E-4</v>
      </c>
      <c r="G37" s="38">
        <v>5.0000000000000001E-4</v>
      </c>
      <c r="H37" s="38">
        <v>5.0000000000000001E-4</v>
      </c>
      <c r="I37" s="38">
        <v>5.0000000000000001E-4</v>
      </c>
      <c r="J37" s="38">
        <v>5.0000000000000001E-4</v>
      </c>
      <c r="K37" s="38">
        <v>5.0000000000000001E-4</v>
      </c>
      <c r="L37" s="38">
        <v>5.0000000000000001E-4</v>
      </c>
      <c r="M37" s="38">
        <v>5.0000000000000001E-4</v>
      </c>
      <c r="N37" s="38">
        <v>5.0000000000000001E-4</v>
      </c>
    </row>
    <row r="38" spans="1:14" ht="15.75" thickBot="1">
      <c r="A38" s="5" t="s">
        <v>19</v>
      </c>
      <c r="B38" s="10">
        <f>AVERAGE(C38:N38)</f>
        <v>5.6750000000000002E-2</v>
      </c>
      <c r="C38" s="39">
        <f>C36-C37</f>
        <v>5.9499999999999997E-2</v>
      </c>
      <c r="D38" s="39">
        <f>C38-D37</f>
        <v>5.8999999999999997E-2</v>
      </c>
      <c r="E38" s="39">
        <f t="shared" ref="E38:N38" si="12">D38-E37</f>
        <v>5.8499999999999996E-2</v>
      </c>
      <c r="F38" s="39">
        <f t="shared" si="12"/>
        <v>5.7999999999999996E-2</v>
      </c>
      <c r="G38" s="39">
        <f t="shared" si="12"/>
        <v>5.7499999999999996E-2</v>
      </c>
      <c r="H38" s="39">
        <f t="shared" si="12"/>
        <v>5.6999999999999995E-2</v>
      </c>
      <c r="I38" s="39">
        <f t="shared" si="12"/>
        <v>5.6499999999999995E-2</v>
      </c>
      <c r="J38" s="39">
        <f t="shared" si="12"/>
        <v>5.5999999999999994E-2</v>
      </c>
      <c r="K38" s="39">
        <f t="shared" si="12"/>
        <v>5.5499999999999994E-2</v>
      </c>
      <c r="L38" s="39">
        <f t="shared" si="12"/>
        <v>5.4999999999999993E-2</v>
      </c>
      <c r="M38" s="39">
        <f t="shared" si="12"/>
        <v>5.4499999999999993E-2</v>
      </c>
      <c r="N38" s="39">
        <f t="shared" si="12"/>
        <v>5.3999999999999992E-2</v>
      </c>
    </row>
    <row r="39" spans="1:14">
      <c r="A39" s="30" t="s">
        <v>20</v>
      </c>
      <c r="B39" s="18"/>
      <c r="C39" s="18">
        <f t="shared" ref="C39:N39" si="13">C34*C38</f>
        <v>1547000</v>
      </c>
      <c r="D39" s="18">
        <f t="shared" si="13"/>
        <v>1534000</v>
      </c>
      <c r="E39" s="18">
        <f t="shared" si="13"/>
        <v>1579500</v>
      </c>
      <c r="F39" s="18">
        <f t="shared" si="13"/>
        <v>1624000</v>
      </c>
      <c r="G39" s="18">
        <f t="shared" si="13"/>
        <v>1667499.9999999998</v>
      </c>
      <c r="H39" s="18">
        <f t="shared" si="13"/>
        <v>1709999.9999999998</v>
      </c>
      <c r="I39" s="18">
        <f t="shared" si="13"/>
        <v>1751499.9999999998</v>
      </c>
      <c r="J39" s="18">
        <f t="shared" si="13"/>
        <v>1791999.9999999998</v>
      </c>
      <c r="K39" s="18">
        <f t="shared" si="13"/>
        <v>1831499.9999999998</v>
      </c>
      <c r="L39" s="18">
        <f t="shared" si="13"/>
        <v>1869999.9999999998</v>
      </c>
      <c r="M39" s="18">
        <f t="shared" si="13"/>
        <v>1907499.9999999998</v>
      </c>
      <c r="N39" s="18">
        <f t="shared" si="13"/>
        <v>1943999.9999999998</v>
      </c>
    </row>
    <row r="40" spans="1:14" ht="15.75" thickBot="1">
      <c r="A40" s="33" t="s">
        <v>21</v>
      </c>
      <c r="B40" s="40">
        <f>SUM(C40:N40)</f>
        <v>1261500.0000000019</v>
      </c>
      <c r="C40" s="40">
        <f>C35-C39</f>
        <v>13000</v>
      </c>
      <c r="D40" s="40">
        <f t="shared" ref="D40:N40" si="14">D35-D39</f>
        <v>26000</v>
      </c>
      <c r="E40" s="40">
        <f t="shared" si="14"/>
        <v>40500</v>
      </c>
      <c r="F40" s="40">
        <f t="shared" si="14"/>
        <v>56000</v>
      </c>
      <c r="G40" s="40">
        <f t="shared" si="14"/>
        <v>72500.000000000233</v>
      </c>
      <c r="H40" s="40">
        <f t="shared" si="14"/>
        <v>90000.000000000233</v>
      </c>
      <c r="I40" s="40">
        <f t="shared" si="14"/>
        <v>108500.00000000023</v>
      </c>
      <c r="J40" s="40">
        <f t="shared" si="14"/>
        <v>128000.00000000023</v>
      </c>
      <c r="K40" s="40">
        <f t="shared" si="14"/>
        <v>148500.00000000023</v>
      </c>
      <c r="L40" s="40">
        <f t="shared" si="14"/>
        <v>170000.00000000023</v>
      </c>
      <c r="M40" s="40">
        <f t="shared" si="14"/>
        <v>192500.00000000023</v>
      </c>
      <c r="N40" s="40">
        <f t="shared" si="14"/>
        <v>216000.00000000023</v>
      </c>
    </row>
    <row r="41" spans="1:14" ht="15.75" customHeight="1">
      <c r="B41" s="3"/>
      <c r="D41" s="4"/>
      <c r="J41" s="4"/>
    </row>
  </sheetData>
  <conditionalFormatting sqref="B18:N18">
    <cfRule type="cellIs" dxfId="7" priority="11" operator="lessThan">
      <formula>0</formula>
    </cfRule>
    <cfRule type="cellIs" dxfId="6" priority="12" operator="greaterThanOrEqual">
      <formula>0</formula>
    </cfRule>
  </conditionalFormatting>
  <conditionalFormatting sqref="B15:N15">
    <cfRule type="cellIs" dxfId="5" priority="9" operator="greaterThan">
      <formula>0</formula>
    </cfRule>
    <cfRule type="cellIs" dxfId="4" priority="10" operator="lessThanOrEqual">
      <formula>0</formula>
    </cfRule>
  </conditionalFormatting>
  <conditionalFormatting sqref="B31:N31">
    <cfRule type="cellIs" dxfId="3" priority="7" operator="greaterThan">
      <formula>0</formula>
    </cfRule>
    <cfRule type="cellIs" dxfId="2" priority="8" operator="lessThanOrEqual">
      <formula>0</formula>
    </cfRule>
  </conditionalFormatting>
  <conditionalFormatting sqref="B28:N28">
    <cfRule type="cellIs" dxfId="1" priority="5" operator="greaterThan">
      <formula>0</formula>
    </cfRule>
    <cfRule type="cellIs" dxfId="0" priority="6" operator="lessThanOr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60" verticalDpi="360" r:id="rId1"/>
  <ignoredErrors>
    <ignoredError sqref="D12:E12 E6:M6 D6 F12:M12 D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% Frete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leonardo.weber</dc:creator>
  <cp:lastModifiedBy>Jefferson Cescon</cp:lastModifiedBy>
  <dcterms:created xsi:type="dcterms:W3CDTF">2020-09-09T20:07:03Z</dcterms:created>
  <dcterms:modified xsi:type="dcterms:W3CDTF">2021-11-08T21:13:11Z</dcterms:modified>
</cp:coreProperties>
</file>